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5895" activeTab="1"/>
  </bookViews>
  <sheets>
    <sheet name="sen(x)" sheetId="1" r:id="rId1"/>
    <sheet name="xsen(x)" sheetId="2" r:id="rId2"/>
  </sheets>
  <definedNames/>
  <calcPr fullCalcOnLoad="1"/>
</workbook>
</file>

<file path=xl/sharedStrings.xml><?xml version="1.0" encoding="utf-8"?>
<sst xmlns="http://schemas.openxmlformats.org/spreadsheetml/2006/main" count="44" uniqueCount="24">
  <si>
    <t>sen(x)</t>
  </si>
  <si>
    <t>P(x)</t>
  </si>
  <si>
    <t>a =</t>
  </si>
  <si>
    <t>f''(a) =</t>
  </si>
  <si>
    <t xml:space="preserve">f'''(a) = </t>
  </si>
  <si>
    <t xml:space="preserve">f(4)(a) = </t>
  </si>
  <si>
    <t xml:space="preserve">f(5)(a) = </t>
  </si>
  <si>
    <t xml:space="preserve">f(6)(a) = </t>
  </si>
  <si>
    <t xml:space="preserve">f(7)(a) = </t>
  </si>
  <si>
    <t xml:space="preserve">f(8)(a) = </t>
  </si>
  <si>
    <t xml:space="preserve">f(a) = </t>
  </si>
  <si>
    <t>f'(a) =</t>
  </si>
  <si>
    <t>x</t>
  </si>
  <si>
    <t>f(9)(a) =</t>
  </si>
  <si>
    <t xml:space="preserve">f(10)(a) = </t>
  </si>
  <si>
    <t>f(11)(a) =</t>
  </si>
  <si>
    <t>f(12)(a) =</t>
  </si>
  <si>
    <t xml:space="preserve">Grau de P(x) (&lt;13) = </t>
  </si>
  <si>
    <t>Troque os valores de "a" e do "Grau de P(x)"</t>
  </si>
  <si>
    <t>Planilha elaborada por Mauri Cunha do Nascimento</t>
  </si>
  <si>
    <t xml:space="preserve"> </t>
  </si>
  <si>
    <t>Desenvolvimento do polinômio (P(x)) de taylor da função seno no ponto a</t>
  </si>
  <si>
    <r>
      <t xml:space="preserve">Desenvolvimento do polinômio de Taylor da função x*sen(x) no ponto </t>
    </r>
    <r>
      <rPr>
        <b/>
        <sz val="10"/>
        <rFont val="@Batang"/>
        <family val="1"/>
      </rPr>
      <t>a</t>
    </r>
  </si>
  <si>
    <t>xsen(x)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</si>
</sst>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"/>
    <numFmt numFmtId="165" formatCode="#,##0.00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_(* #,##0.000_);_(* \(#,##0.000\);_(* &quot;-&quot;??_);_(@_)"/>
    <numFmt numFmtId="170" formatCode="_(* #,##0.0000_);_(* \(#,##0.0000\);_(* &quot;-&quot;??_);_(@_)"/>
    <numFmt numFmtId="171" formatCode="#,##0.0"/>
    <numFmt numFmtId="172" formatCode="#,##0.000"/>
    <numFmt numFmtId="173" formatCode="#,##0.00000"/>
    <numFmt numFmtId="174" formatCode="#,##0.000000"/>
    <numFmt numFmtId="175" formatCode="_(* #,##0.0_);_(* \(#,##0.0\);_(* &quot;-&quot;??_);_(@_)"/>
    <numFmt numFmtId="176" formatCode="_(* #,##0_);_(* \(#,##0\);_(* &quot;-&quot;??_);_(@_)"/>
    <numFmt numFmtId="177" formatCode="0.0"/>
  </numFmts>
  <fonts count="17">
    <font>
      <sz val="12"/>
      <name val="Arial"/>
      <family val="0"/>
    </font>
    <font>
      <sz val="10"/>
      <color indexed="9"/>
      <name val="Arial"/>
      <family val="2"/>
    </font>
    <font>
      <sz val="17.75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8"/>
      <name val="Arial"/>
      <family val="0"/>
    </font>
    <font>
      <sz val="20"/>
      <name val="Arial"/>
      <family val="0"/>
    </font>
    <font>
      <b/>
      <sz val="10"/>
      <name val="Tahoma"/>
      <family val="2"/>
    </font>
    <font>
      <sz val="12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41"/>
      <name val="Tahoma"/>
      <family val="2"/>
    </font>
    <font>
      <b/>
      <sz val="10"/>
      <name val="@Batang"/>
      <family val="1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1" fillId="0" borderId="0" xfId="20" applyNumberFormat="1" applyFont="1" applyAlignment="1">
      <alignment/>
    </xf>
    <xf numFmtId="0" fontId="1" fillId="0" borderId="0" xfId="0" applyFont="1" applyAlignment="1">
      <alignment horizontal="center"/>
    </xf>
    <xf numFmtId="4" fontId="6" fillId="0" borderId="0" xfId="2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20" applyNumberFormat="1" applyFont="1" applyAlignment="1">
      <alignment horizontal="center"/>
    </xf>
    <xf numFmtId="164" fontId="1" fillId="0" borderId="0" xfId="20" applyNumberFormat="1" applyFont="1" applyAlignment="1">
      <alignment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3" fillId="0" borderId="0" xfId="20" applyNumberFormat="1" applyFont="1" applyFill="1" applyAlignment="1" applyProtection="1">
      <alignment horizontal="right"/>
      <protection/>
    </xf>
    <xf numFmtId="4" fontId="11" fillId="0" borderId="0" xfId="20" applyNumberFormat="1" applyFont="1" applyFill="1" applyAlignment="1" applyProtection="1">
      <alignment horizontal="left"/>
      <protection/>
    </xf>
    <xf numFmtId="4" fontId="6" fillId="0" borderId="0" xfId="20" applyNumberFormat="1" applyFont="1" applyAlignment="1" applyProtection="1">
      <alignment/>
      <protection/>
    </xf>
    <xf numFmtId="4" fontId="3" fillId="0" borderId="0" xfId="20" applyNumberFormat="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4" fontId="1" fillId="0" borderId="0" xfId="2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" fontId="3" fillId="0" borderId="0" xfId="2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64" fontId="1" fillId="0" borderId="0" xfId="20" applyNumberFormat="1" applyFont="1" applyAlignment="1" applyProtection="1">
      <alignment horizontal="center"/>
      <protection/>
    </xf>
    <xf numFmtId="164" fontId="1" fillId="0" borderId="0" xfId="20" applyNumberFormat="1" applyFont="1" applyAlignment="1" applyProtection="1">
      <alignment/>
      <protection/>
    </xf>
    <xf numFmtId="4" fontId="1" fillId="0" borderId="0" xfId="2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4" fontId="6" fillId="0" borderId="1" xfId="2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4" fontId="6" fillId="2" borderId="0" xfId="20" applyNumberFormat="1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/>
      <protection/>
    </xf>
    <xf numFmtId="4" fontId="14" fillId="2" borderId="3" xfId="20" applyNumberFormat="1" applyFont="1" applyFill="1" applyBorder="1" applyAlignment="1" applyProtection="1">
      <alignment horizontal="left"/>
      <protection locked="0"/>
    </xf>
    <xf numFmtId="1" fontId="14" fillId="2" borderId="3" xfId="20" applyNumberFormat="1" applyFont="1" applyFill="1" applyBorder="1" applyAlignment="1" applyProtection="1">
      <alignment horizontal="left"/>
      <protection locked="0"/>
    </xf>
    <xf numFmtId="0" fontId="13" fillId="2" borderId="4" xfId="0" applyFont="1" applyFill="1" applyBorder="1" applyAlignment="1" applyProtection="1">
      <alignment/>
      <protection/>
    </xf>
    <xf numFmtId="4" fontId="13" fillId="2" borderId="5" xfId="20" applyNumberFormat="1" applyFont="1" applyFill="1" applyBorder="1" applyAlignment="1" applyProtection="1">
      <alignment horizontal="right"/>
      <protection/>
    </xf>
    <xf numFmtId="4" fontId="13" fillId="2" borderId="5" xfId="20" applyNumberFormat="1" applyFont="1" applyFill="1" applyBorder="1" applyAlignment="1" applyProtection="1">
      <alignment/>
      <protection/>
    </xf>
    <xf numFmtId="0" fontId="6" fillId="0" borderId="1" xfId="0" applyFont="1" applyBorder="1" applyAlignment="1">
      <alignment/>
    </xf>
    <xf numFmtId="4" fontId="6" fillId="0" borderId="1" xfId="2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" fontId="11" fillId="3" borderId="3" xfId="20" applyNumberFormat="1" applyFont="1" applyFill="1" applyBorder="1" applyAlignment="1" applyProtection="1">
      <alignment horizontal="left"/>
      <protection locked="0"/>
    </xf>
    <xf numFmtId="4" fontId="11" fillId="3" borderId="3" xfId="20" applyNumberFormat="1" applyFont="1" applyFill="1" applyBorder="1" applyAlignment="1" applyProtection="1">
      <alignment horizontal="left"/>
      <protection locked="0"/>
    </xf>
    <xf numFmtId="4" fontId="3" fillId="3" borderId="5" xfId="20" applyNumberFormat="1" applyFont="1" applyFill="1" applyBorder="1" applyAlignment="1">
      <alignment/>
    </xf>
    <xf numFmtId="4" fontId="3" fillId="3" borderId="5" xfId="2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/>
    </xf>
    <xf numFmtId="4" fontId="6" fillId="3" borderId="7" xfId="20" applyNumberFormat="1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0.86125"/>
          <c:h val="0.93525"/>
        </c:manualLayout>
      </c:layout>
      <c:scatterChart>
        <c:scatterStyle val="smooth"/>
        <c:varyColors val="0"/>
        <c:ser>
          <c:idx val="0"/>
          <c:order val="0"/>
          <c:tx>
            <c:strRef>
              <c:f>'sen(x)'!$B$9</c:f>
              <c:strCache>
                <c:ptCount val="1"/>
                <c:pt idx="0">
                  <c:v>sen(x)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'sen(x)'!$A$10:$A$34</c:f>
              <c:numCache/>
            </c:numRef>
          </c:xVal>
          <c:yVal>
            <c:numRef>
              <c:f>'sen(x)'!$B$10:$B$34</c:f>
              <c:numCache/>
            </c:numRef>
          </c:yVal>
          <c:smooth val="1"/>
        </c:ser>
        <c:ser>
          <c:idx val="1"/>
          <c:order val="1"/>
          <c:tx>
            <c:strRef>
              <c:f>'sen(x)'!$C$9</c:f>
              <c:strCache>
                <c:ptCount val="1"/>
                <c:pt idx="0">
                  <c:v>P(x)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'sen(x)'!$A$10:$A$34</c:f>
              <c:numCache/>
            </c:numRef>
          </c:xVal>
          <c:yVal>
            <c:numRef>
              <c:f>'sen(x)'!$C$10:$C$34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noFill/>
              </a:ln>
            </c:spPr>
          </c:marker>
          <c:xVal>
            <c:numRef>
              <c:f>'sen(x)'!$B$6</c:f>
              <c:numCache/>
            </c:numRef>
          </c:xVal>
          <c:yVal>
            <c:numRef>
              <c:f>'sen(x)'!$C$6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'sen(x)'!$A$5:$A$7</c:f>
              <c:numCache/>
            </c:numRef>
          </c:xVal>
          <c:yVal>
            <c:numRef>
              <c:f>'sen(x)'!$B$5:$B$7</c:f>
              <c:numCache/>
            </c:numRef>
          </c:yVal>
          <c:smooth val="1"/>
        </c:ser>
        <c:axId val="17363459"/>
        <c:axId val="22053404"/>
      </c:scatterChart>
      <c:valAx>
        <c:axId val="17363459"/>
        <c:scaling>
          <c:orientation val="minMax"/>
          <c:max val="6"/>
          <c:min val="-6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53404"/>
        <c:crosses val="autoZero"/>
        <c:crossBetween val="midCat"/>
        <c:dispUnits/>
        <c:majorUnit val="1"/>
        <c:minorUnit val="1"/>
      </c:valAx>
      <c:valAx>
        <c:axId val="22053404"/>
        <c:scaling>
          <c:orientation val="minMax"/>
          <c:max val="3"/>
          <c:min val="-3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63459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77"/>
          <c:y val="0.08675"/>
        </c:manualLayout>
      </c:layout>
      <c:overlay val="0"/>
      <c:spPr>
        <a:gradFill rotWithShape="1">
          <a:gsLst>
            <a:gs pos="0">
              <a:srgbClr val="E4E4E4"/>
            </a:gs>
            <a:gs pos="50000">
              <a:srgbClr val="FFFFFF"/>
            </a:gs>
            <a:gs pos="100000">
              <a:srgbClr val="E4E4E4"/>
            </a:gs>
          </a:gsLst>
          <a:lin ang="0" scaled="1"/>
        </a:gradFill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"/>
          <c:w val="0.981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'xsen(x)'!$B$9</c:f>
              <c:strCache>
                <c:ptCount val="1"/>
                <c:pt idx="0">
                  <c:v>xsen(x)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'xsen(x)'!$A$10:$A$58</c:f>
              <c:numCache/>
            </c:numRef>
          </c:xVal>
          <c:yVal>
            <c:numRef>
              <c:f>'xsen(x)'!$B$10:$B$58</c:f>
              <c:numCache/>
            </c:numRef>
          </c:yVal>
          <c:smooth val="1"/>
        </c:ser>
        <c:ser>
          <c:idx val="1"/>
          <c:order val="1"/>
          <c:tx>
            <c:strRef>
              <c:f>'xsen(x)'!$C$6</c:f>
              <c:strCache>
                <c:ptCount val="1"/>
                <c:pt idx="0">
                  <c:v>P(x)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'xsen(x)'!$A$10:$A$58</c:f>
              <c:numCache/>
            </c:numRef>
          </c:xVal>
          <c:yVal>
            <c:numRef>
              <c:f>'xsen(x)'!$C$7:$C$55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'xsen(x)'!$A$5:$A$7</c:f>
              <c:numCache/>
            </c:numRef>
          </c:xVal>
          <c:yVal>
            <c:numRef>
              <c:f>'xsen(x)'!$B$5:$B$7</c:f>
              <c:numCache/>
            </c:numRef>
          </c:yVal>
          <c:smooth val="1"/>
        </c:ser>
        <c:axId val="64262909"/>
        <c:axId val="41495270"/>
      </c:scatterChart>
      <c:valAx>
        <c:axId val="64262909"/>
        <c:scaling>
          <c:orientation val="minMax"/>
          <c:max val="6"/>
          <c:min val="-6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95270"/>
        <c:crosses val="autoZero"/>
        <c:crossBetween val="midCat"/>
        <c:dispUnits/>
        <c:majorUnit val="1"/>
        <c:minorUnit val="1"/>
      </c:valAx>
      <c:valAx>
        <c:axId val="41495270"/>
        <c:scaling>
          <c:orientation val="minMax"/>
          <c:max val="4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62909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AFDBDB"/>
            </a:gs>
            <a:gs pos="50000">
              <a:srgbClr val="CCFFFF"/>
            </a:gs>
            <a:gs pos="100000">
              <a:srgbClr val="AFDBDB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975"/>
          <c:y val="0.08275"/>
          <c:w val="0.16"/>
          <c:h val="0.1275"/>
        </c:manualLayout>
      </c:layout>
      <c:overlay val="0"/>
      <c:spPr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B6E4E4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12</xdr:col>
      <xdr:colOff>371475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28575" y="600075"/>
        <a:ext cx="63627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10</xdr:col>
      <xdr:colOff>428625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9525" y="581025"/>
        <a:ext cx="5267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workbookViewId="0" topLeftCell="A1">
      <selection activeCell="F5" sqref="F5"/>
    </sheetView>
  </sheetViews>
  <sheetFormatPr defaultColWidth="8.88671875" defaultRowHeight="15"/>
  <cols>
    <col min="1" max="3" width="2.3359375" style="7" customWidth="1"/>
    <col min="4" max="4" width="1.88671875" style="5" customWidth="1"/>
    <col min="5" max="5" width="4.6640625" style="5" customWidth="1"/>
    <col min="6" max="6" width="6.6640625" style="3" customWidth="1"/>
    <col min="7" max="7" width="4.10546875" style="5" customWidth="1"/>
    <col min="8" max="8" width="14.99609375" style="4" customWidth="1"/>
    <col min="9" max="9" width="4.21484375" style="5" customWidth="1"/>
    <col min="10" max="16384" width="8.88671875" style="5" customWidth="1"/>
  </cols>
  <sheetData>
    <row r="1" ht="5.25" customHeight="1">
      <c r="E1" s="7" t="s">
        <v>19</v>
      </c>
    </row>
    <row r="2" spans="1:9" ht="14.25" customHeight="1">
      <c r="A2" s="6" t="s">
        <v>21</v>
      </c>
      <c r="E2" s="40"/>
      <c r="F2" s="41"/>
      <c r="G2" s="40"/>
      <c r="H2" s="42"/>
      <c r="I2" s="40"/>
    </row>
    <row r="3" spans="5:9" ht="13.5" customHeight="1">
      <c r="E3" s="47" t="s">
        <v>18</v>
      </c>
      <c r="F3" s="48"/>
      <c r="G3" s="49"/>
      <c r="H3" s="50"/>
      <c r="I3" s="51"/>
    </row>
    <row r="4" spans="1:11" s="4" customFormat="1" ht="12" customHeight="1">
      <c r="A4" s="7"/>
      <c r="B4" s="7"/>
      <c r="C4" s="7"/>
      <c r="E4" s="46" t="s">
        <v>2</v>
      </c>
      <c r="F4" s="44">
        <f>PI()/2</f>
        <v>1.5707963267948966</v>
      </c>
      <c r="G4" s="21"/>
      <c r="H4" s="45" t="s">
        <v>17</v>
      </c>
      <c r="I4" s="43">
        <v>11</v>
      </c>
      <c r="J4" s="10">
        <f>IF(OR(I4&gt;12,I4&lt;0),"ERRO","")</f>
      </c>
      <c r="K4" s="10">
        <f>IF(I4&lt;&gt;INT(I4),"ERRO","")</f>
      </c>
    </row>
    <row r="5" spans="1:8" ht="12.75">
      <c r="A5" s="11">
        <f>F4</f>
        <v>1.5707963267948966</v>
      </c>
      <c r="B5" s="7">
        <v>0</v>
      </c>
      <c r="E5" s="1" t="s">
        <v>10</v>
      </c>
      <c r="F5" s="1">
        <f>SIN(F4)</f>
        <v>1</v>
      </c>
      <c r="G5" s="1"/>
      <c r="H5" s="2">
        <v>1</v>
      </c>
    </row>
    <row r="6" spans="1:8" ht="12.75">
      <c r="A6" s="11">
        <f>F4</f>
        <v>1.5707963267948966</v>
      </c>
      <c r="B6" s="11">
        <f>SIN(F4)</f>
        <v>1</v>
      </c>
      <c r="C6" s="11"/>
      <c r="E6" s="1" t="s">
        <v>11</v>
      </c>
      <c r="F6" s="1">
        <f>COS(F4)</f>
        <v>6.1257422745431E-17</v>
      </c>
      <c r="G6" s="1"/>
      <c r="H6" s="2">
        <f>IF($I$4&gt;0,1,0)</f>
        <v>1</v>
      </c>
    </row>
    <row r="7" spans="1:8" ht="12.75">
      <c r="A7" s="11">
        <f>0</f>
        <v>0</v>
      </c>
      <c r="B7" s="11">
        <f>SIN(F4)</f>
        <v>1</v>
      </c>
      <c r="E7" s="1" t="s">
        <v>3</v>
      </c>
      <c r="F7" s="1">
        <f>-SIN(F4)</f>
        <v>-1</v>
      </c>
      <c r="G7" s="1"/>
      <c r="H7" s="2">
        <f>IF($I$4&gt;1,1,0)</f>
        <v>1</v>
      </c>
    </row>
    <row r="8" spans="1:8" ht="12.75">
      <c r="A8" s="11"/>
      <c r="B8" s="11"/>
      <c r="E8" s="1" t="s">
        <v>4</v>
      </c>
      <c r="F8" s="1">
        <f>-COS(F4)</f>
        <v>-6.1257422745431E-17</v>
      </c>
      <c r="G8" s="1"/>
      <c r="H8" s="2">
        <f>IF($I$4&gt;2,1,0)</f>
        <v>1</v>
      </c>
    </row>
    <row r="9" spans="1:8" ht="12.75">
      <c r="A9" s="8" t="s">
        <v>12</v>
      </c>
      <c r="B9" s="8" t="s">
        <v>0</v>
      </c>
      <c r="C9" s="8" t="s">
        <v>1</v>
      </c>
      <c r="E9" s="1" t="s">
        <v>5</v>
      </c>
      <c r="F9" s="1">
        <f>SIN(F4)</f>
        <v>1</v>
      </c>
      <c r="G9" s="1"/>
      <c r="H9" s="2">
        <f>IF($I$4&gt;3,1,0)</f>
        <v>1</v>
      </c>
    </row>
    <row r="10" spans="1:8" ht="12.75">
      <c r="A10" s="9">
        <f>-2*PI()</f>
        <v>-6.283185307179586</v>
      </c>
      <c r="B10" s="9">
        <f>SIN(A10)</f>
        <v>2.45029690981724E-16</v>
      </c>
      <c r="C10" s="9">
        <f>$F$5+$H$6*$F$6*(A10-$F$4)+$H$7*$F$7*(A10-$F$4)^2/FACT(2)+$H$8*$F$8*(A10-$F$4)^3/FACT(3)+$H$9*$F$9*(A10-$F$4)^4/FACT(4)+$H$10*$F$10*(A10-$F$4)^5/FACT(5)+$H$11*$F$11*(A10-$F$4)^6/FACT(6)+$H$12*$F$12*(A10-$F$4)^7/FACT(7)+$H$13*$F$13*(A10-$F$4)^8/FACT(8)+$H$14*$F$14*(A10-$F$4)^9/FACT(9)+$H$15*$F$15*(A10-$F$4)^10/FACT(10)+$H$16*$F$16*(A10-$F$4)^11/FACT(11)+$H$17*$F$17*(A10-$F$4)^12/FACT(12)</f>
        <v>-84.31860843290819</v>
      </c>
      <c r="E10" s="1" t="s">
        <v>6</v>
      </c>
      <c r="F10" s="1">
        <f>COS(F4)</f>
        <v>6.1257422745431E-17</v>
      </c>
      <c r="G10" s="1"/>
      <c r="H10" s="2">
        <f>IF($I$4&gt;4,1,0)</f>
        <v>1</v>
      </c>
    </row>
    <row r="11" spans="1:8" ht="12.75">
      <c r="A11" s="9">
        <f>A10+PI()/6</f>
        <v>-5.759586531581287</v>
      </c>
      <c r="B11" s="9">
        <f aca="true" t="shared" si="0" ref="B11:B34">SIN(A11)</f>
        <v>0.5000000000000004</v>
      </c>
      <c r="C11" s="9">
        <f aca="true" t="shared" si="1" ref="C11:C34">$F$5+$H$6*$F$6*(A11-$F$4)+$H$7*$F$7*(A11-$F$4)^2/FACT(2)+$H$8*$F$8*(A11-$F$4)^3/FACT(3)+$H$9*$F$9*(A11-$F$4)^4/FACT(4)+$H$10*$F$10*(A11-$F$4)^5/FACT(5)+$H$11*$F$11*(A11-$F$4)^6/FACT(6)+$H$12*$F$12*(A11-$F$4)^7/FACT(7)+$H$13*$F$13*(A11-$F$4)^8/FACT(8)+$H$14*$F$14*(A11-$F$4)^9/FACT(9)+$H$15*$F$15*(A11-$F$4)^10/FACT(10)+$H$16*$F$16*(A11-$F$4)^11/FACT(11)+$H$17*$F$17*(A11-$F$4)^12/FACT(12)</f>
        <v>-37.73023367645188</v>
      </c>
      <c r="E11" s="1" t="s">
        <v>7</v>
      </c>
      <c r="F11" s="1">
        <f>-SIN(F4)</f>
        <v>-1</v>
      </c>
      <c r="G11" s="1"/>
      <c r="H11" s="2">
        <f>IF($I$4&gt;5,1,0)</f>
        <v>1</v>
      </c>
    </row>
    <row r="12" spans="1:8" ht="12.75">
      <c r="A12" s="9">
        <f aca="true" t="shared" si="2" ref="A12:A33">A11+PI()/6</f>
        <v>-5.235987755982988</v>
      </c>
      <c r="B12" s="9">
        <f t="shared" si="0"/>
        <v>0.866025403784439</v>
      </c>
      <c r="C12" s="9">
        <f t="shared" si="1"/>
        <v>-15.406987745517588</v>
      </c>
      <c r="E12" s="1" t="s">
        <v>8</v>
      </c>
      <c r="F12" s="1">
        <f>-COS(F4)</f>
        <v>-6.1257422745431E-17</v>
      </c>
      <c r="G12" s="1"/>
      <c r="H12" s="2">
        <f>IF($I$4&gt;6,1,0)</f>
        <v>1</v>
      </c>
    </row>
    <row r="13" spans="1:8" ht="12.75">
      <c r="A13" s="9">
        <f t="shared" si="2"/>
        <v>-4.712388980384689</v>
      </c>
      <c r="B13" s="9">
        <f t="shared" si="0"/>
        <v>1</v>
      </c>
      <c r="C13" s="9">
        <f t="shared" si="1"/>
        <v>-5.438247397701864</v>
      </c>
      <c r="E13" s="1" t="s">
        <v>9</v>
      </c>
      <c r="F13" s="1">
        <f>SIN(F4)</f>
        <v>1</v>
      </c>
      <c r="G13" s="1"/>
      <c r="H13" s="2">
        <f>IF($I$4&gt;7,1,0)</f>
        <v>1</v>
      </c>
    </row>
    <row r="14" spans="1:8" ht="12.75">
      <c r="A14" s="9">
        <f t="shared" si="2"/>
        <v>-4.18879020478639</v>
      </c>
      <c r="B14" s="9">
        <f t="shared" si="0"/>
        <v>0.8660254037844379</v>
      </c>
      <c r="C14" s="9">
        <f t="shared" si="1"/>
        <v>-1.472020417307243</v>
      </c>
      <c r="E14" s="1" t="s">
        <v>13</v>
      </c>
      <c r="F14" s="1">
        <f>COS(F4)</f>
        <v>6.1257422745431E-17</v>
      </c>
      <c r="G14" s="7"/>
      <c r="H14" s="2">
        <f>IF($I$4&gt;8,1,0)</f>
        <v>1</v>
      </c>
    </row>
    <row r="15" spans="1:8" ht="12.75">
      <c r="A15" s="9">
        <f t="shared" si="2"/>
        <v>-3.665191429188091</v>
      </c>
      <c r="B15" s="9">
        <f t="shared" si="0"/>
        <v>0.499999999999999</v>
      </c>
      <c r="C15" s="9">
        <f t="shared" si="1"/>
        <v>-0.26688574831771994</v>
      </c>
      <c r="E15" s="1" t="s">
        <v>14</v>
      </c>
      <c r="F15" s="1">
        <f>-SIN(F4)</f>
        <v>-1</v>
      </c>
      <c r="G15" s="7"/>
      <c r="H15" s="2">
        <f>IF($I$4&gt;9,1,0)</f>
        <v>1</v>
      </c>
    </row>
    <row r="16" spans="1:8" ht="12.75">
      <c r="A16" s="9">
        <f t="shared" si="2"/>
        <v>-3.1415926535897922</v>
      </c>
      <c r="B16" s="9">
        <f t="shared" si="0"/>
        <v>-1.0106932651909872E-15</v>
      </c>
      <c r="C16" s="9">
        <f t="shared" si="1"/>
        <v>-0.22244102459032586</v>
      </c>
      <c r="E16" s="1" t="s">
        <v>15</v>
      </c>
      <c r="F16" s="1">
        <f>-COS(F4)</f>
        <v>-6.1257422745431E-17</v>
      </c>
      <c r="G16" s="7"/>
      <c r="H16" s="2">
        <f>IF($I$4&gt;10,1,0)</f>
        <v>1</v>
      </c>
    </row>
    <row r="17" spans="1:8" ht="12.75">
      <c r="A17" s="9">
        <f t="shared" si="2"/>
        <v>-2.6179938779914935</v>
      </c>
      <c r="B17" s="9">
        <f t="shared" si="0"/>
        <v>-0.5000000000000008</v>
      </c>
      <c r="C17" s="9">
        <f t="shared" si="1"/>
        <v>-0.5554484842901182</v>
      </c>
      <c r="E17" s="1" t="s">
        <v>16</v>
      </c>
      <c r="F17" s="1">
        <f>SIN(F4)</f>
        <v>1</v>
      </c>
      <c r="G17" s="7"/>
      <c r="H17" s="2">
        <f>IF($I$4&gt;11,1,0)</f>
        <v>0</v>
      </c>
    </row>
    <row r="18" spans="1:8" ht="12.75">
      <c r="A18" s="9">
        <f t="shared" si="2"/>
        <v>-2.094395102393195</v>
      </c>
      <c r="B18" s="9">
        <f t="shared" si="0"/>
        <v>-0.8660254037844389</v>
      </c>
      <c r="C18" s="9">
        <f t="shared" si="1"/>
        <v>-0.877437718032241</v>
      </c>
      <c r="E18" s="7"/>
      <c r="F18" s="1"/>
      <c r="G18" s="7"/>
      <c r="H18" s="2"/>
    </row>
    <row r="19" spans="1:3" ht="12.75">
      <c r="A19" s="9">
        <f t="shared" si="2"/>
        <v>-1.5707963267948961</v>
      </c>
      <c r="B19" s="9">
        <f t="shared" si="0"/>
        <v>-1</v>
      </c>
      <c r="C19" s="9">
        <f t="shared" si="1"/>
        <v>-1.001829104013621</v>
      </c>
    </row>
    <row r="20" spans="1:3" ht="12.75">
      <c r="A20" s="9">
        <f t="shared" si="2"/>
        <v>-1.0471975511965974</v>
      </c>
      <c r="B20" s="9">
        <f t="shared" si="0"/>
        <v>-0.8660254037844385</v>
      </c>
      <c r="C20" s="9">
        <f t="shared" si="1"/>
        <v>-0.8662338961050298</v>
      </c>
    </row>
    <row r="21" spans="1:3" ht="12.75">
      <c r="A21" s="9">
        <f t="shared" si="2"/>
        <v>-0.5235987755982986</v>
      </c>
      <c r="B21" s="9">
        <f t="shared" si="0"/>
        <v>-0.4999999999999998</v>
      </c>
      <c r="C21" s="9">
        <f t="shared" si="1"/>
        <v>-0.500014519919864</v>
      </c>
    </row>
    <row r="22" spans="1:3" ht="12.75">
      <c r="A22" s="9">
        <f t="shared" si="2"/>
        <v>0</v>
      </c>
      <c r="B22" s="9">
        <f t="shared" si="0"/>
        <v>0</v>
      </c>
      <c r="C22" s="9">
        <f t="shared" si="1"/>
        <v>-4.6476600845239217E-07</v>
      </c>
    </row>
    <row r="23" spans="1:3" ht="12.75">
      <c r="A23" s="9">
        <f t="shared" si="2"/>
        <v>0.5235987755982988</v>
      </c>
      <c r="B23" s="9">
        <f t="shared" si="0"/>
        <v>0.49999999999999994</v>
      </c>
      <c r="C23" s="9">
        <f t="shared" si="1"/>
        <v>0.4999999963909429</v>
      </c>
    </row>
    <row r="24" spans="1:5" ht="20.25">
      <c r="A24" s="9">
        <f t="shared" si="2"/>
        <v>1.0471975511965976</v>
      </c>
      <c r="B24" s="9">
        <f t="shared" si="0"/>
        <v>0.8660254037844386</v>
      </c>
      <c r="C24" s="9">
        <f t="shared" si="1"/>
        <v>0.8660254037835534</v>
      </c>
      <c r="E24" s="52"/>
    </row>
    <row r="25" spans="1:3" ht="12.75">
      <c r="A25" s="9">
        <f t="shared" si="2"/>
        <v>1.5707963267948966</v>
      </c>
      <c r="B25" s="9">
        <f t="shared" si="0"/>
        <v>1</v>
      </c>
      <c r="C25" s="9">
        <f t="shared" si="1"/>
        <v>1</v>
      </c>
    </row>
    <row r="26" spans="1:3" ht="12.75">
      <c r="A26" s="9">
        <f t="shared" si="2"/>
        <v>2.0943951023931953</v>
      </c>
      <c r="B26" s="9">
        <f t="shared" si="0"/>
        <v>0.8660254037844387</v>
      </c>
      <c r="C26" s="9">
        <f t="shared" si="1"/>
        <v>0.8660254037835535</v>
      </c>
    </row>
    <row r="27" spans="1:3" ht="12.75">
      <c r="A27" s="9">
        <f t="shared" si="2"/>
        <v>2.617993877991494</v>
      </c>
      <c r="B27" s="9">
        <f t="shared" si="0"/>
        <v>0.5000000000000003</v>
      </c>
      <c r="C27" s="9">
        <f t="shared" si="1"/>
        <v>0.49999999639094345</v>
      </c>
    </row>
    <row r="28" spans="1:3" ht="12.75">
      <c r="A28" s="9">
        <f t="shared" si="2"/>
        <v>3.1415926535897927</v>
      </c>
      <c r="B28" s="9">
        <f t="shared" si="0"/>
        <v>5.666040553409246E-16</v>
      </c>
      <c r="C28" s="9">
        <f t="shared" si="1"/>
        <v>-4.6476600796928904E-07</v>
      </c>
    </row>
    <row r="29" spans="1:3" ht="12.75">
      <c r="A29" s="9">
        <f t="shared" si="2"/>
        <v>3.6651914291880914</v>
      </c>
      <c r="B29" s="9">
        <f t="shared" si="0"/>
        <v>-0.4999999999999994</v>
      </c>
      <c r="C29" s="9">
        <f t="shared" si="1"/>
        <v>-0.5000145199198633</v>
      </c>
    </row>
    <row r="30" spans="1:3" ht="12.75">
      <c r="A30" s="9">
        <f t="shared" si="2"/>
        <v>4.1887902047863905</v>
      </c>
      <c r="B30" s="9">
        <f t="shared" si="0"/>
        <v>-0.8660254037844384</v>
      </c>
      <c r="C30" s="9">
        <f t="shared" si="1"/>
        <v>-0.8662338961050292</v>
      </c>
    </row>
    <row r="31" spans="1:3" ht="12.75">
      <c r="A31" s="9">
        <f t="shared" si="2"/>
        <v>4.71238898038469</v>
      </c>
      <c r="B31" s="9">
        <f t="shared" si="0"/>
        <v>-1</v>
      </c>
      <c r="C31" s="9">
        <f t="shared" si="1"/>
        <v>-1.0018291040136218</v>
      </c>
    </row>
    <row r="32" spans="1:3" ht="12.75">
      <c r="A32" s="9">
        <f t="shared" si="2"/>
        <v>5.235987755982989</v>
      </c>
      <c r="B32" s="9">
        <f t="shared" si="0"/>
        <v>-0.8660254037844386</v>
      </c>
      <c r="C32" s="9">
        <f t="shared" si="1"/>
        <v>-0.877437718032241</v>
      </c>
    </row>
    <row r="33" spans="1:3" ht="12.75">
      <c r="A33" s="9">
        <f t="shared" si="2"/>
        <v>5.759586531581288</v>
      </c>
      <c r="B33" s="9">
        <f t="shared" si="0"/>
        <v>-0.49999999999999967</v>
      </c>
      <c r="C33" s="9">
        <f t="shared" si="1"/>
        <v>-0.5554484842901164</v>
      </c>
    </row>
    <row r="34" spans="1:3" ht="12.75">
      <c r="A34" s="9">
        <f>A33+PI()/6</f>
        <v>6.283185307179587</v>
      </c>
      <c r="B34" s="9">
        <f t="shared" si="0"/>
        <v>6.431487287184012E-16</v>
      </c>
      <c r="C34" s="9">
        <f t="shared" si="1"/>
        <v>-0.22244102459032614</v>
      </c>
    </row>
  </sheetData>
  <sheetProtection sheet="1" objects="1" scenarios="1"/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showGridLines="0" tabSelected="1" workbookViewId="0" topLeftCell="A1">
      <selection activeCell="I4" sqref="I4"/>
    </sheetView>
  </sheetViews>
  <sheetFormatPr defaultColWidth="8.88671875" defaultRowHeight="15"/>
  <cols>
    <col min="1" max="1" width="2.6640625" style="17" customWidth="1"/>
    <col min="2" max="2" width="4.5546875" style="17" customWidth="1"/>
    <col min="3" max="3" width="3.88671875" style="17" customWidth="1"/>
    <col min="4" max="4" width="1.88671875" style="16" customWidth="1"/>
    <col min="5" max="5" width="4.6640625" style="16" customWidth="1"/>
    <col min="6" max="6" width="6.6640625" style="14" customWidth="1"/>
    <col min="7" max="7" width="4.10546875" style="16" customWidth="1"/>
    <col min="8" max="8" width="14.99609375" style="18" customWidth="1"/>
    <col min="9" max="9" width="4.21484375" style="16" customWidth="1"/>
    <col min="10" max="16384" width="8.88671875" style="16" customWidth="1"/>
  </cols>
  <sheetData>
    <row r="1" spans="1:5" ht="5.25" customHeight="1">
      <c r="A1" s="16"/>
      <c r="B1" s="16"/>
      <c r="E1" s="17" t="s">
        <v>19</v>
      </c>
    </row>
    <row r="2" spans="1:9" ht="14.25" customHeight="1">
      <c r="A2" s="20" t="s">
        <v>22</v>
      </c>
      <c r="B2" s="16"/>
      <c r="C2" s="16"/>
      <c r="E2" s="28"/>
      <c r="F2" s="29"/>
      <c r="G2" s="28"/>
      <c r="H2" s="30"/>
      <c r="I2" s="28"/>
    </row>
    <row r="3" spans="1:9" ht="13.5" customHeight="1">
      <c r="A3" s="16"/>
      <c r="B3" s="16"/>
      <c r="E3" s="37" t="s">
        <v>18</v>
      </c>
      <c r="F3" s="31"/>
      <c r="G3" s="32"/>
      <c r="H3" s="33"/>
      <c r="I3" s="34"/>
    </row>
    <row r="4" spans="1:11" s="18" customFormat="1" ht="12" customHeight="1">
      <c r="A4" s="17"/>
      <c r="B4" s="17"/>
      <c r="C4" s="17"/>
      <c r="D4" s="16"/>
      <c r="E4" s="38" t="s">
        <v>2</v>
      </c>
      <c r="F4" s="35">
        <v>2</v>
      </c>
      <c r="G4" s="21"/>
      <c r="H4" s="39" t="s">
        <v>17</v>
      </c>
      <c r="I4" s="36">
        <v>11</v>
      </c>
      <c r="J4" s="22">
        <f>IF(OR(I4&gt;12,I4&lt;0),"ERRO","")</f>
      </c>
      <c r="K4" s="22">
        <f>IF(I4&lt;&gt;INT(I4),"ERRO","")</f>
      </c>
    </row>
    <row r="5" spans="1:8" ht="12.75">
      <c r="A5" s="19">
        <v>0</v>
      </c>
      <c r="B5" s="19">
        <f>F4*SIN(F4)</f>
        <v>1.8185948536513634</v>
      </c>
      <c r="E5" s="12"/>
      <c r="F5" s="13" t="s">
        <v>20</v>
      </c>
      <c r="G5" s="14"/>
      <c r="H5" s="15"/>
    </row>
    <row r="6" spans="1:8" ht="12.75">
      <c r="A6" s="19">
        <f>F4</f>
        <v>2</v>
      </c>
      <c r="B6" s="19">
        <f>F4*SIN(F4)</f>
        <v>1.8185948536513634</v>
      </c>
      <c r="C6" s="23" t="s">
        <v>1</v>
      </c>
      <c r="D6" s="18"/>
      <c r="E6" s="12"/>
      <c r="F6" s="13"/>
      <c r="G6" s="14"/>
      <c r="H6" s="15"/>
    </row>
    <row r="7" spans="1:8" ht="15">
      <c r="A7" s="19">
        <f>F4</f>
        <v>2</v>
      </c>
      <c r="B7" s="19">
        <v>0</v>
      </c>
      <c r="C7" s="24">
        <f aca="true" t="shared" si="0" ref="C7:C38">$F$7+$H$8*$F$8*(A10-$F$4)+$H$9*$F$9*(A10-$F$4)^2/FACT(2)+$H$10*$F$10*(A10-$F$4)^3/FACT(3)+$H$11*$F$11*(A10-$F$4)^4/FACT(4)+$H$12*$F$12*(A10-$F$4)^5/FACT(5)+$H$13*$F$13*(A10-$F$4)^6/FACT(6)+$H$14*$F$14*(A10-$F$4)^7/FACT(7)+$H$15*$F$15*(A10-$F$4)^8/FACT(8)+$H$16*$F$16*(A10-$F$4)^9/FACT(9)+$H$17*$F$17*(A10-$F$4)^10/FACT(10)+$H$18*$F$18*(A10-$F$4)^11/FACT(11)+$H$19*$F$19*(A10-$F$4)^12/FACT(12)</f>
        <v>65.42937491796101</v>
      </c>
      <c r="E7" s="25" t="s">
        <v>10</v>
      </c>
      <c r="F7" s="26">
        <f>$F$4*SIN($F$4)</f>
        <v>1.8185948536513634</v>
      </c>
      <c r="G7" s="14"/>
      <c r="H7" s="27">
        <v>1</v>
      </c>
    </row>
    <row r="8" spans="1:8" ht="15">
      <c r="A8" s="19"/>
      <c r="B8" s="19"/>
      <c r="C8" s="24">
        <f t="shared" si="0"/>
        <v>18.892325583886986</v>
      </c>
      <c r="E8" s="25" t="s">
        <v>11</v>
      </c>
      <c r="F8" s="26">
        <f>SIN($F$4)+$F$4*COS($F$4)</f>
        <v>0.0770037537313969</v>
      </c>
      <c r="G8" s="14"/>
      <c r="H8" s="27">
        <f>IF($I$4&gt;0,1,0)</f>
        <v>1</v>
      </c>
    </row>
    <row r="9" spans="1:8" ht="15">
      <c r="A9" s="23" t="s">
        <v>12</v>
      </c>
      <c r="B9" s="23" t="s">
        <v>23</v>
      </c>
      <c r="C9" s="24">
        <f t="shared" si="0"/>
        <v>-5.941625347146328</v>
      </c>
      <c r="E9" s="25" t="s">
        <v>3</v>
      </c>
      <c r="F9" s="26">
        <f>2*COS($F$4)-$F$4*SIN($F$4)</f>
        <v>-2.650888526745648</v>
      </c>
      <c r="G9" s="14"/>
      <c r="H9" s="27">
        <f>IF($I$4&gt;1,1,0)</f>
        <v>1</v>
      </c>
    </row>
    <row r="10" spans="1:8" ht="15">
      <c r="A10" s="24">
        <f>-2*PI()</f>
        <v>-6.283185307179586</v>
      </c>
      <c r="B10" s="24">
        <f>A10*SIN(A10)</f>
        <v>-1.5395669541991226E-15</v>
      </c>
      <c r="C10" s="24">
        <f t="shared" si="0"/>
        <v>-17.464642181792556</v>
      </c>
      <c r="E10" s="25" t="s">
        <v>4</v>
      </c>
      <c r="F10" s="26">
        <f>-3*SIN($F$4)-$F$4*COS($F$4)</f>
        <v>-1.8955986073827602</v>
      </c>
      <c r="G10" s="14"/>
      <c r="H10" s="27">
        <f>IF($I$4&gt;2,1,0)</f>
        <v>1</v>
      </c>
    </row>
    <row r="11" spans="1:8" ht="15">
      <c r="A11" s="24">
        <f>A10+PI()/12</f>
        <v>-6.021385919380437</v>
      </c>
      <c r="B11" s="24">
        <f aca="true" t="shared" si="1" ref="B11:B58">A11*SIN(A11)</f>
        <v>-1.5584493538478084</v>
      </c>
      <c r="C11" s="24">
        <f t="shared" si="0"/>
        <v>-21.210220857933223</v>
      </c>
      <c r="E11" s="25" t="s">
        <v>5</v>
      </c>
      <c r="F11" s="26">
        <f>-4*COS($F$4)+$F$4*SIN($F$4)</f>
        <v>3.4831821998399333</v>
      </c>
      <c r="G11" s="14"/>
      <c r="H11" s="27">
        <f>IF($I$4&gt;3,1,0)</f>
        <v>1</v>
      </c>
    </row>
    <row r="12" spans="1:8" ht="15">
      <c r="A12" s="24">
        <f aca="true" t="shared" si="2" ref="A12:A34">A11+PI()/12</f>
        <v>-5.759586531581288</v>
      </c>
      <c r="B12" s="24">
        <f t="shared" si="1"/>
        <v>-2.879793265790642</v>
      </c>
      <c r="C12" s="24">
        <f t="shared" si="0"/>
        <v>-20.71453132832164</v>
      </c>
      <c r="E12" s="25" t="s">
        <v>6</v>
      </c>
      <c r="F12" s="26">
        <f>5*SIN($F$4)+$F$4*COS($F$4)</f>
        <v>3.714193461034124</v>
      </c>
      <c r="G12" s="14"/>
      <c r="H12" s="27">
        <f>IF($I$4&gt;4,1,0)</f>
        <v>1</v>
      </c>
    </row>
    <row r="13" spans="1:8" ht="15">
      <c r="A13" s="24">
        <f t="shared" si="2"/>
        <v>-5.497787143782139</v>
      </c>
      <c r="B13" s="24">
        <f t="shared" si="1"/>
        <v>-3.887522570888568</v>
      </c>
      <c r="C13" s="24">
        <f t="shared" si="0"/>
        <v>-18.153668947358426</v>
      </c>
      <c r="E13" s="25" t="s">
        <v>7</v>
      </c>
      <c r="F13" s="26">
        <f>6*COS($F$4)-$F$4*SIN($F$4)</f>
        <v>-4.315475872934218</v>
      </c>
      <c r="G13" s="14"/>
      <c r="H13" s="27">
        <f>IF($I$4&gt;5,1,0)</f>
        <v>1</v>
      </c>
    </row>
    <row r="14" spans="1:8" ht="15">
      <c r="A14" s="24">
        <f t="shared" si="2"/>
        <v>-5.23598775598299</v>
      </c>
      <c r="B14" s="24">
        <f t="shared" si="1"/>
        <v>-4.534498410585543</v>
      </c>
      <c r="C14" s="24">
        <f t="shared" si="0"/>
        <v>-14.805265657517054</v>
      </c>
      <c r="E14" s="25" t="s">
        <v>8</v>
      </c>
      <c r="F14" s="26">
        <f>-7*SIN($F$4)-$F$4*COS($F$4)</f>
        <v>-5.532788314685487</v>
      </c>
      <c r="H14" s="27">
        <f>IF($I$4&gt;6,1,0)</f>
        <v>1</v>
      </c>
    </row>
    <row r="15" spans="1:13" ht="15">
      <c r="A15" s="24">
        <f t="shared" si="2"/>
        <v>-4.974188368183841</v>
      </c>
      <c r="B15" s="24">
        <f t="shared" si="1"/>
        <v>-4.804697009655447</v>
      </c>
      <c r="C15" s="24">
        <f t="shared" si="0"/>
        <v>-11.374618474720322</v>
      </c>
      <c r="E15" s="25" t="s">
        <v>9</v>
      </c>
      <c r="F15" s="26">
        <f>-8*COS($F$4)+$F$4*SIN($F$4)</f>
        <v>5.147769546028503</v>
      </c>
      <c r="H15" s="27">
        <f>IF($I$4&gt;7,1,0)</f>
        <v>1</v>
      </c>
      <c r="M15" s="16" t="s">
        <v>20</v>
      </c>
    </row>
    <row r="16" spans="1:8" ht="15">
      <c r="A16" s="24">
        <f t="shared" si="2"/>
        <v>-4.7123889803846915</v>
      </c>
      <c r="B16" s="24">
        <f t="shared" si="1"/>
        <v>-4.7123889803846915</v>
      </c>
      <c r="C16" s="24">
        <f t="shared" si="0"/>
        <v>-8.218250094565803</v>
      </c>
      <c r="E16" s="25" t="s">
        <v>13</v>
      </c>
      <c r="F16" s="26">
        <f>9*SIN($F$4)+$F$4*COS($F$4)</f>
        <v>7.35138316833685</v>
      </c>
      <c r="H16" s="27">
        <f>IF($I$4&gt;8,1,0)</f>
        <v>1</v>
      </c>
    </row>
    <row r="17" spans="1:8" ht="15">
      <c r="A17" s="24">
        <f t="shared" si="2"/>
        <v>-4.450589592585542</v>
      </c>
      <c r="B17" s="24">
        <f t="shared" si="1"/>
        <v>-4.29893942969172</v>
      </c>
      <c r="C17" s="24">
        <f t="shared" si="0"/>
        <v>-5.491536701052503</v>
      </c>
      <c r="E17" s="25" t="s">
        <v>14</v>
      </c>
      <c r="F17" s="26">
        <f>10*COS($F$4)-$F$4*SIN($F$4)</f>
        <v>-5.980063219122787</v>
      </c>
      <c r="H17" s="27">
        <f>IF($I$4&gt;9,1,0)</f>
        <v>1</v>
      </c>
    </row>
    <row r="18" spans="1:8" ht="15">
      <c r="A18" s="24">
        <f t="shared" si="2"/>
        <v>-4.188790204786393</v>
      </c>
      <c r="B18" s="24">
        <f t="shared" si="1"/>
        <v>-3.627598728468442</v>
      </c>
      <c r="C18" s="24">
        <f t="shared" si="0"/>
        <v>-3.2416372050186126</v>
      </c>
      <c r="E18" s="25" t="s">
        <v>15</v>
      </c>
      <c r="F18" s="26">
        <f>-11*SIN($F$4)-$F$4*COS($F$4)</f>
        <v>-9.169978021988214</v>
      </c>
      <c r="H18" s="27">
        <f>IF($I$4&gt;10,1,0)</f>
        <v>1</v>
      </c>
    </row>
    <row r="19" spans="1:8" ht="15">
      <c r="A19" s="24">
        <f t="shared" si="2"/>
        <v>-3.9269908169872436</v>
      </c>
      <c r="B19" s="24">
        <f t="shared" si="1"/>
        <v>-2.7768018363489864</v>
      </c>
      <c r="C19" s="24">
        <f t="shared" si="0"/>
        <v>-1.4623557502798619</v>
      </c>
      <c r="E19" s="25" t="s">
        <v>16</v>
      </c>
      <c r="F19" s="26">
        <f>-12*COS($F$4)+$F$4*SIN($F$4)</f>
        <v>6.812356892217073</v>
      </c>
      <c r="H19" s="27">
        <f>IF($I$4&gt;11,1,0)</f>
        <v>0</v>
      </c>
    </row>
    <row r="20" spans="1:8" ht="12.75">
      <c r="A20" s="24">
        <f t="shared" si="2"/>
        <v>-3.665191429188094</v>
      </c>
      <c r="B20" s="24">
        <f t="shared" si="1"/>
        <v>-1.832595714594053</v>
      </c>
      <c r="C20" s="24">
        <f t="shared" si="0"/>
        <v>-0.12368861195531622</v>
      </c>
      <c r="E20" s="17"/>
      <c r="F20" s="25"/>
      <c r="H20" s="27"/>
    </row>
    <row r="21" spans="1:6" ht="12.75">
      <c r="A21" s="24">
        <f t="shared" si="2"/>
        <v>-3.4033920413889445</v>
      </c>
      <c r="B21" s="24">
        <f t="shared" si="1"/>
        <v>-0.8808626782618114</v>
      </c>
      <c r="C21" s="24">
        <f t="shared" si="0"/>
        <v>0.8144255848917874</v>
      </c>
      <c r="E21" s="17"/>
      <c r="F21" s="25"/>
    </row>
    <row r="22" spans="1:6" ht="12.75">
      <c r="A22" s="24">
        <f t="shared" si="2"/>
        <v>-3.141592653589795</v>
      </c>
      <c r="B22" s="24">
        <f t="shared" si="1"/>
        <v>-5.1956978582640335E-15</v>
      </c>
      <c r="C22" s="24">
        <f t="shared" si="0"/>
        <v>1.3972866049686803</v>
      </c>
      <c r="E22" s="17"/>
      <c r="F22" s="25"/>
    </row>
    <row r="23" spans="1:6" ht="12.75">
      <c r="A23" s="24">
        <f t="shared" si="2"/>
        <v>-2.8797932657906453</v>
      </c>
      <c r="B23" s="24">
        <f t="shared" si="1"/>
        <v>0.7453453431446003</v>
      </c>
      <c r="C23" s="24">
        <f t="shared" si="0"/>
        <v>1.6748186933462097</v>
      </c>
      <c r="E23" s="17"/>
      <c r="F23" s="25"/>
    </row>
    <row r="24" spans="1:6" ht="12.75">
      <c r="A24" s="24">
        <f t="shared" si="2"/>
        <v>-2.6179938779914957</v>
      </c>
      <c r="B24" s="24">
        <f t="shared" si="1"/>
        <v>1.3089969389957448</v>
      </c>
      <c r="C24" s="24">
        <f t="shared" si="0"/>
        <v>1.7021256959950808</v>
      </c>
      <c r="E24" s="17"/>
      <c r="F24" s="25"/>
    </row>
    <row r="25" spans="1:6" ht="12.75">
      <c r="A25" s="24">
        <f t="shared" si="2"/>
        <v>-2.356194490192346</v>
      </c>
      <c r="B25" s="24">
        <f t="shared" si="1"/>
        <v>1.6660811018093862</v>
      </c>
      <c r="C25" s="24">
        <f t="shared" si="0"/>
        <v>1.539475983229549</v>
      </c>
      <c r="E25" s="17"/>
      <c r="F25" s="25"/>
    </row>
    <row r="26" spans="1:3" ht="12.75">
      <c r="A26" s="24">
        <f t="shared" si="2"/>
        <v>-2.0943951023931966</v>
      </c>
      <c r="B26" s="24">
        <f t="shared" si="1"/>
        <v>1.8137993642342176</v>
      </c>
      <c r="C26" s="24">
        <f t="shared" si="0"/>
        <v>1.2509378539644587</v>
      </c>
    </row>
    <row r="27" spans="1:3" ht="12.75">
      <c r="A27" s="24">
        <f t="shared" si="2"/>
        <v>-1.8325957145940472</v>
      </c>
      <c r="B27" s="24">
        <f t="shared" si="1"/>
        <v>1.7701515298730601</v>
      </c>
      <c r="C27" s="24">
        <f t="shared" si="0"/>
        <v>0.9015601873959177</v>
      </c>
    </row>
    <row r="28" spans="1:3" ht="12.75">
      <c r="A28" s="24">
        <f t="shared" si="2"/>
        <v>-1.570796326794898</v>
      </c>
      <c r="B28" s="24">
        <f t="shared" si="1"/>
        <v>1.570796326794898</v>
      </c>
      <c r="C28" s="24">
        <f t="shared" si="0"/>
        <v>0.5534291229187783</v>
      </c>
    </row>
    <row r="29" spans="1:3" ht="12.75">
      <c r="A29" s="24">
        <f t="shared" si="2"/>
        <v>-1.3089969389957485</v>
      </c>
      <c r="B29" s="24">
        <f t="shared" si="1"/>
        <v>1.26439394990933</v>
      </c>
      <c r="C29" s="24">
        <f t="shared" si="0"/>
        <v>0.2611735995652918</v>
      </c>
    </row>
    <row r="30" spans="1:3" ht="12.75">
      <c r="A30" s="24">
        <f t="shared" si="2"/>
        <v>-1.0471975511965992</v>
      </c>
      <c r="B30" s="24">
        <f t="shared" si="1"/>
        <v>0.9068996821171109</v>
      </c>
      <c r="C30" s="24">
        <f t="shared" si="0"/>
        <v>0.06758115277888381</v>
      </c>
    </row>
    <row r="31" spans="1:3" ht="12.75">
      <c r="A31" s="24">
        <f t="shared" si="2"/>
        <v>-0.7853981633974498</v>
      </c>
      <c r="B31" s="24">
        <f t="shared" si="1"/>
        <v>0.5553603672697977</v>
      </c>
      <c r="C31" s="24">
        <f t="shared" si="0"/>
        <v>-4.270225675705484E-05</v>
      </c>
    </row>
    <row r="32" spans="1:3" ht="12.75">
      <c r="A32" s="24">
        <f t="shared" si="2"/>
        <v>-0.5235987755983005</v>
      </c>
      <c r="B32" s="24">
        <f t="shared" si="1"/>
        <v>0.261799387799151</v>
      </c>
      <c r="C32" s="24">
        <f t="shared" si="0"/>
        <v>0.06775034261252477</v>
      </c>
    </row>
    <row r="33" spans="1:3" ht="12.75">
      <c r="A33" s="24">
        <f t="shared" si="2"/>
        <v>-0.2617993877991511</v>
      </c>
      <c r="B33" s="24">
        <f t="shared" si="1"/>
        <v>0.06775866755860122</v>
      </c>
      <c r="C33" s="24">
        <f t="shared" si="0"/>
        <v>0.261798158702469</v>
      </c>
    </row>
    <row r="34" spans="1:3" ht="12.75">
      <c r="A34" s="24">
        <f t="shared" si="2"/>
        <v>-1.6653345369377348E-15</v>
      </c>
      <c r="B34" s="24">
        <f t="shared" si="1"/>
        <v>2.7733391199176196E-30</v>
      </c>
      <c r="C34" s="24">
        <f t="shared" si="0"/>
        <v>0.5553602438986028</v>
      </c>
    </row>
    <row r="35" spans="1:3" ht="12.75">
      <c r="A35" s="24">
        <f aca="true" t="shared" si="3" ref="A35:A58">A34+PI()/12</f>
        <v>0.26179938779914774</v>
      </c>
      <c r="B35" s="24">
        <f t="shared" si="1"/>
        <v>0.06775866755859952</v>
      </c>
      <c r="C35" s="24">
        <f t="shared" si="0"/>
        <v>0.9068996751364973</v>
      </c>
    </row>
    <row r="36" spans="1:3" ht="12.75">
      <c r="A36" s="24">
        <f t="shared" si="3"/>
        <v>0.5235987755982972</v>
      </c>
      <c r="B36" s="24">
        <f t="shared" si="1"/>
        <v>0.2617993877991478</v>
      </c>
      <c r="C36" s="24">
        <f t="shared" si="0"/>
        <v>1.2643939497556866</v>
      </c>
    </row>
    <row r="37" spans="1:3" ht="12.75">
      <c r="A37" s="24">
        <f t="shared" si="3"/>
        <v>0.7853981633974465</v>
      </c>
      <c r="B37" s="24">
        <f t="shared" si="1"/>
        <v>0.5553603672697935</v>
      </c>
      <c r="C37" s="24">
        <f t="shared" si="0"/>
        <v>1.570796326794369</v>
      </c>
    </row>
    <row r="38" spans="1:3" ht="12.75">
      <c r="A38" s="24">
        <f t="shared" si="3"/>
        <v>1.0471975511965959</v>
      </c>
      <c r="B38" s="24">
        <f t="shared" si="1"/>
        <v>0.9068996821171063</v>
      </c>
      <c r="C38" s="24">
        <f t="shared" si="0"/>
        <v>1.7701515298730586</v>
      </c>
    </row>
    <row r="39" spans="1:3" ht="12.75">
      <c r="A39" s="24">
        <f t="shared" si="3"/>
        <v>1.3089969389957452</v>
      </c>
      <c r="B39" s="24">
        <f t="shared" si="1"/>
        <v>1.2643939499093255</v>
      </c>
      <c r="C39" s="24">
        <f aca="true" t="shared" si="4" ref="C39:C55">$F$7+$H$8*$F$8*(A42-$F$4)+$H$9*$F$9*(A42-$F$4)^2/FACT(2)+$H$10*$F$10*(A42-$F$4)^3/FACT(3)+$H$11*$F$11*(A42-$F$4)^4/FACT(4)+$H$12*$F$12*(A42-$F$4)^5/FACT(5)+$H$13*$F$13*(A42-$F$4)^6/FACT(6)+$H$14*$F$14*(A42-$F$4)^7/FACT(7)+$H$15*$F$15*(A42-$F$4)^8/FACT(8)+$H$16*$F$16*(A42-$F$4)^9/FACT(9)+$H$17*$F$17*(A42-$F$4)^10/FACT(10)+$H$18*$F$18*(A42-$F$4)^11/FACT(11)+$H$19*$F$19*(A42-$F$4)^12/FACT(12)</f>
        <v>1.8137993642342185</v>
      </c>
    </row>
    <row r="40" spans="1:3" ht="12.75">
      <c r="A40" s="24">
        <f t="shared" si="3"/>
        <v>1.5707963267948946</v>
      </c>
      <c r="B40" s="24">
        <f t="shared" si="1"/>
        <v>1.5707963267948946</v>
      </c>
      <c r="C40" s="24">
        <f t="shared" si="4"/>
        <v>1.6660811018093273</v>
      </c>
    </row>
    <row r="41" spans="1:3" ht="12.75">
      <c r="A41" s="24">
        <f t="shared" si="3"/>
        <v>1.832595714594044</v>
      </c>
      <c r="B41" s="24">
        <f t="shared" si="1"/>
        <v>1.7701515298730586</v>
      </c>
      <c r="C41" s="24">
        <f t="shared" si="4"/>
        <v>1.3089969389483433</v>
      </c>
    </row>
    <row r="42" spans="1:3" ht="12.75">
      <c r="A42" s="24">
        <f t="shared" si="3"/>
        <v>2.0943951023931935</v>
      </c>
      <c r="B42" s="24">
        <f t="shared" si="1"/>
        <v>1.813799364234218</v>
      </c>
      <c r="C42" s="24">
        <f t="shared" si="4"/>
        <v>0.7453453397680514</v>
      </c>
    </row>
    <row r="43" spans="1:3" ht="12.75">
      <c r="A43" s="24">
        <f t="shared" si="3"/>
        <v>2.356194490192343</v>
      </c>
      <c r="B43" s="24">
        <f t="shared" si="1"/>
        <v>1.666081101809389</v>
      </c>
      <c r="C43" s="24">
        <f t="shared" si="4"/>
        <v>-7.892000554283042E-08</v>
      </c>
    </row>
    <row r="44" spans="1:3" ht="12.75">
      <c r="A44" s="24">
        <f t="shared" si="3"/>
        <v>2.6179938779914926</v>
      </c>
      <c r="B44" s="24">
        <f t="shared" si="1"/>
        <v>1.30899693899575</v>
      </c>
      <c r="C44" s="24">
        <f t="shared" si="4"/>
        <v>-0.880863641304253</v>
      </c>
    </row>
    <row r="45" spans="1:3" ht="12.75">
      <c r="A45" s="24">
        <f t="shared" si="3"/>
        <v>2.879793265790642</v>
      </c>
      <c r="B45" s="24">
        <f t="shared" si="1"/>
        <v>0.7453453431446082</v>
      </c>
      <c r="C45" s="24">
        <f t="shared" si="4"/>
        <v>-1.8326033852469963</v>
      </c>
    </row>
    <row r="46" spans="1:3" ht="12.75">
      <c r="A46" s="24">
        <f t="shared" si="3"/>
        <v>3.141592653589792</v>
      </c>
      <c r="B46" s="24">
        <f t="shared" si="1"/>
        <v>4.570333936160137E-15</v>
      </c>
      <c r="C46" s="24">
        <f t="shared" si="4"/>
        <v>-2.7768470142382604</v>
      </c>
    </row>
    <row r="47" spans="1:3" ht="12.75">
      <c r="A47" s="24">
        <f t="shared" si="3"/>
        <v>3.4033920413889414</v>
      </c>
      <c r="B47" s="24">
        <f t="shared" si="1"/>
        <v>-0.8808626782618002</v>
      </c>
      <c r="C47" s="24">
        <f t="shared" si="4"/>
        <v>-3.6278111954375682</v>
      </c>
    </row>
    <row r="48" spans="1:3" ht="12.75">
      <c r="A48" s="24">
        <f t="shared" si="3"/>
        <v>3.665191429188091</v>
      </c>
      <c r="B48" s="24">
        <f t="shared" si="1"/>
        <v>-1.832595714594042</v>
      </c>
      <c r="C48" s="24">
        <f t="shared" si="4"/>
        <v>-4.299778781429251</v>
      </c>
    </row>
    <row r="49" spans="1:3" ht="12.75">
      <c r="A49" s="24">
        <f t="shared" si="3"/>
        <v>3.9269908169872405</v>
      </c>
      <c r="B49" s="24">
        <f t="shared" si="1"/>
        <v>-2.7768018363489753</v>
      </c>
      <c r="C49" s="24">
        <f t="shared" si="4"/>
        <v>-4.715274197166819</v>
      </c>
    </row>
    <row r="50" spans="1:3" ht="12.75">
      <c r="A50" s="24">
        <f t="shared" si="3"/>
        <v>4.18879020478639</v>
      </c>
      <c r="B50" s="24">
        <f t="shared" si="1"/>
        <v>-3.6275987284684317</v>
      </c>
      <c r="C50" s="24">
        <f t="shared" si="4"/>
        <v>-4.813549290160246</v>
      </c>
    </row>
    <row r="51" spans="1:3" ht="12.75">
      <c r="A51" s="24">
        <f t="shared" si="3"/>
        <v>4.450589592585539</v>
      </c>
      <c r="B51" s="24">
        <f t="shared" si="1"/>
        <v>-4.298939429691712</v>
      </c>
      <c r="C51" s="24">
        <f t="shared" si="4"/>
        <v>-4.559206161937655</v>
      </c>
    </row>
    <row r="52" spans="1:3" ht="12.75">
      <c r="A52" s="24">
        <f t="shared" si="3"/>
        <v>4.712388980384688</v>
      </c>
      <c r="B52" s="24">
        <f t="shared" si="1"/>
        <v>-4.712388980384688</v>
      </c>
      <c r="C52" s="24">
        <f t="shared" si="4"/>
        <v>-3.951179283834564</v>
      </c>
    </row>
    <row r="53" spans="1:3" ht="12.75">
      <c r="A53" s="24">
        <f t="shared" si="3"/>
        <v>4.974188368183837</v>
      </c>
      <c r="B53" s="24">
        <f t="shared" si="1"/>
        <v>-4.804697009655448</v>
      </c>
      <c r="C53" s="24">
        <f t="shared" si="4"/>
        <v>-3.0329195828492446</v>
      </c>
    </row>
    <row r="54" spans="1:3" ht="12.75">
      <c r="A54" s="24">
        <f t="shared" si="3"/>
        <v>5.235987755982986</v>
      </c>
      <c r="B54" s="24">
        <f t="shared" si="1"/>
        <v>-4.534498410585549</v>
      </c>
      <c r="C54" s="24">
        <f t="shared" si="4"/>
        <v>-1.9055148272459557</v>
      </c>
    </row>
    <row r="55" spans="1:3" ht="12.75">
      <c r="A55" s="24">
        <f t="shared" si="3"/>
        <v>5.497787143782135</v>
      </c>
      <c r="B55" s="24">
        <f t="shared" si="1"/>
        <v>-3.8875225708885797</v>
      </c>
      <c r="C55" s="24">
        <f t="shared" si="4"/>
        <v>-0.7466938413563557</v>
      </c>
    </row>
    <row r="56" spans="1:3" ht="12.75">
      <c r="A56" s="24">
        <f t="shared" si="3"/>
        <v>5.759586531581284</v>
      </c>
      <c r="B56" s="24">
        <f t="shared" si="1"/>
        <v>-2.879793265790658</v>
      </c>
      <c r="C56" s="24"/>
    </row>
    <row r="57" spans="1:3" ht="12.75">
      <c r="A57" s="24">
        <f t="shared" si="3"/>
        <v>6.0213859193804335</v>
      </c>
      <c r="B57" s="24">
        <f t="shared" si="1"/>
        <v>-1.5584493538478281</v>
      </c>
      <c r="C57" s="24"/>
    </row>
    <row r="58" spans="1:3" ht="12.75">
      <c r="A58" s="24">
        <f t="shared" si="3"/>
        <v>6.283185307179583</v>
      </c>
      <c r="B58" s="24">
        <f t="shared" si="1"/>
        <v>-2.3861925341454353E-14</v>
      </c>
      <c r="C58" s="24"/>
    </row>
    <row r="59" spans="1:3" ht="12.75">
      <c r="A59" s="24"/>
      <c r="B59" s="24"/>
      <c r="C59" s="24"/>
    </row>
    <row r="60" spans="1:3" ht="12.75">
      <c r="A60" s="24"/>
      <c r="B60" s="24"/>
      <c r="C60" s="24"/>
    </row>
    <row r="61" spans="1:3" ht="12.75">
      <c r="A61" s="24"/>
      <c r="B61" s="24"/>
      <c r="C61" s="24"/>
    </row>
    <row r="62" spans="1:2" ht="12.75">
      <c r="A62" s="24"/>
      <c r="B62" s="24"/>
    </row>
    <row r="63" spans="1:2" ht="12.75">
      <c r="A63" s="24"/>
      <c r="B63" s="24"/>
    </row>
    <row r="64" spans="1:2" ht="12.75">
      <c r="A64" s="24"/>
      <c r="B64" s="24"/>
    </row>
  </sheetData>
  <sheetProtection sheet="1" objects="1" scenarios="1"/>
  <printOptions/>
  <pageMargins left="0.75" right="0.75" top="1" bottom="1" header="0.492125985" footer="0.49212598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</dc:creator>
  <cp:keywords/>
  <dc:description/>
  <cp:lastModifiedBy>Home</cp:lastModifiedBy>
  <dcterms:created xsi:type="dcterms:W3CDTF">2004-10-17T15:37:36Z</dcterms:created>
  <dcterms:modified xsi:type="dcterms:W3CDTF">2008-01-31T12:43:49Z</dcterms:modified>
  <cp:category/>
  <cp:version/>
  <cp:contentType/>
  <cp:contentStatus/>
</cp:coreProperties>
</file>